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66F6C278-25B7-4693-91E5-C7D33483BC8C}" xr6:coauthVersionLast="47" xr6:coauthVersionMax="47" xr10:uidLastSave="{00000000-0000-0000-0000-000000000000}"/>
  <bookViews>
    <workbookView xWindow="-104" yWindow="-104" windowWidth="22326" windowHeight="11947" xr2:uid="{AF319542-E034-4CA7-8FE1-7D109A2FD060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C80" i="8" s="1"/>
  <c r="D56" i="8"/>
  <c r="F54" i="8"/>
  <c r="F51" i="8"/>
  <c r="F48" i="8"/>
  <c r="C48" i="8"/>
  <c r="C47" i="8"/>
  <c r="F45" i="8"/>
  <c r="F40" i="8"/>
  <c r="A39" i="8"/>
  <c r="H34" i="8"/>
  <c r="F55" i="8" s="1"/>
  <c r="E34" i="8"/>
  <c r="A34" i="8"/>
  <c r="H29" i="8"/>
  <c r="E29" i="8"/>
  <c r="A29" i="8"/>
  <c r="H24" i="8"/>
  <c r="F52" i="8" s="1"/>
  <c r="H23" i="8"/>
  <c r="H22" i="8"/>
  <c r="F50" i="8" s="1"/>
  <c r="H21" i="8"/>
  <c r="F49" i="8" s="1"/>
  <c r="H20" i="8"/>
  <c r="H19" i="8"/>
  <c r="F47" i="8" s="1"/>
  <c r="E17" i="8"/>
  <c r="H15" i="8"/>
  <c r="F46" i="8" s="1"/>
  <c r="H14" i="8"/>
  <c r="C14" i="8"/>
  <c r="H12" i="8"/>
  <c r="F44" i="8" s="1"/>
  <c r="H11" i="8"/>
  <c r="F43" i="8" s="1"/>
  <c r="H10" i="8"/>
  <c r="F42" i="8" s="1"/>
  <c r="H9" i="8"/>
  <c r="F41" i="8" s="1"/>
  <c r="H8" i="8"/>
  <c r="H7" i="8"/>
  <c r="F39" i="8" s="1"/>
  <c r="E5" i="8"/>
  <c r="H132" i="7"/>
  <c r="C128" i="7"/>
  <c r="E122" i="7"/>
  <c r="G119" i="7"/>
  <c r="G118" i="7"/>
  <c r="H117" i="7"/>
  <c r="H113" i="7"/>
  <c r="H106" i="7"/>
  <c r="H100" i="7"/>
  <c r="H95" i="7"/>
  <c r="H97" i="7" s="1"/>
  <c r="H102" i="7" s="1"/>
  <c r="H92" i="7"/>
  <c r="G91" i="7"/>
  <c r="H85" i="7"/>
  <c r="G79" i="7"/>
  <c r="G77" i="7"/>
  <c r="H74" i="7"/>
  <c r="G67" i="7"/>
  <c r="H66" i="7"/>
  <c r="H62" i="7"/>
  <c r="H61" i="7"/>
  <c r="H60" i="7"/>
  <c r="H59" i="7"/>
  <c r="H53" i="7"/>
  <c r="F45" i="7"/>
  <c r="C45" i="7"/>
  <c r="G45" i="7" s="1"/>
  <c r="H42" i="7"/>
  <c r="G39" i="7"/>
  <c r="G38" i="7"/>
  <c r="G37" i="7"/>
  <c r="H36" i="7"/>
  <c r="H26" i="7"/>
  <c r="H27" i="7" s="1"/>
  <c r="H32" i="7" s="1"/>
  <c r="H25" i="7"/>
  <c r="H20" i="7"/>
  <c r="F12" i="7"/>
  <c r="H9" i="7"/>
  <c r="H7" i="7"/>
  <c r="H6" i="7"/>
  <c r="B4" i="7"/>
  <c r="B3" i="7"/>
  <c r="H133" i="6"/>
  <c r="H132" i="6"/>
  <c r="E122" i="6"/>
  <c r="G119" i="6"/>
  <c r="G118" i="6"/>
  <c r="H117" i="6"/>
  <c r="H113" i="6"/>
  <c r="H106" i="6"/>
  <c r="H100" i="6"/>
  <c r="H97" i="6"/>
  <c r="H102" i="6" s="1"/>
  <c r="H95" i="6"/>
  <c r="H92" i="6"/>
  <c r="G91" i="6"/>
  <c r="G88" i="6"/>
  <c r="H85" i="6"/>
  <c r="G79" i="6"/>
  <c r="H79" i="6" s="1"/>
  <c r="G77" i="6"/>
  <c r="G75" i="6"/>
  <c r="H74" i="6"/>
  <c r="H66" i="6"/>
  <c r="H57" i="6"/>
  <c r="H56" i="6"/>
  <c r="H53" i="6"/>
  <c r="F45" i="6"/>
  <c r="C45" i="6"/>
  <c r="G45" i="6" s="1"/>
  <c r="H42" i="6"/>
  <c r="G38" i="6"/>
  <c r="G39" i="6" s="1"/>
  <c r="G67" i="6" s="1"/>
  <c r="H37" i="6"/>
  <c r="G37" i="6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E129" i="5"/>
  <c r="C129" i="5"/>
  <c r="E124" i="5"/>
  <c r="G120" i="5"/>
  <c r="G119" i="5"/>
  <c r="H118" i="5"/>
  <c r="H114" i="5"/>
  <c r="H107" i="5"/>
  <c r="H103" i="5"/>
  <c r="H101" i="5"/>
  <c r="H98" i="5"/>
  <c r="H96" i="5"/>
  <c r="G88" i="5"/>
  <c r="G87" i="5"/>
  <c r="H86" i="5"/>
  <c r="G80" i="5"/>
  <c r="G78" i="5"/>
  <c r="G76" i="5"/>
  <c r="H75" i="5"/>
  <c r="H67" i="5"/>
  <c r="H63" i="5"/>
  <c r="H62" i="5"/>
  <c r="H57" i="5"/>
  <c r="H56" i="5"/>
  <c r="H53" i="5"/>
  <c r="F45" i="5"/>
  <c r="C45" i="5"/>
  <c r="G45" i="5" s="1"/>
  <c r="H42" i="5"/>
  <c r="G38" i="5"/>
  <c r="G37" i="5"/>
  <c r="H36" i="5"/>
  <c r="H28" i="5"/>
  <c r="H26" i="5"/>
  <c r="H32" i="5" s="1"/>
  <c r="H25" i="5"/>
  <c r="H20" i="5"/>
  <c r="F12" i="5"/>
  <c r="H9" i="5"/>
  <c r="H7" i="5"/>
  <c r="B3" i="5"/>
  <c r="H134" i="4"/>
  <c r="E123" i="4"/>
  <c r="G120" i="4"/>
  <c r="G119" i="4"/>
  <c r="H118" i="4"/>
  <c r="H114" i="4"/>
  <c r="H107" i="4"/>
  <c r="H103" i="4"/>
  <c r="H101" i="4"/>
  <c r="H98" i="4"/>
  <c r="H96" i="4"/>
  <c r="G92" i="4"/>
  <c r="G91" i="4"/>
  <c r="G90" i="4"/>
  <c r="G88" i="4"/>
  <c r="H86" i="4"/>
  <c r="G80" i="4"/>
  <c r="G76" i="4"/>
  <c r="H75" i="4"/>
  <c r="G69" i="4"/>
  <c r="H67" i="4"/>
  <c r="H61" i="4"/>
  <c r="H60" i="4"/>
  <c r="H53" i="4"/>
  <c r="G51" i="4"/>
  <c r="G45" i="4"/>
  <c r="F45" i="4"/>
  <c r="C45" i="4"/>
  <c r="H42" i="4"/>
  <c r="G39" i="4"/>
  <c r="G68" i="4" s="1"/>
  <c r="G38" i="4"/>
  <c r="G37" i="4"/>
  <c r="H36" i="4"/>
  <c r="H25" i="4"/>
  <c r="H20" i="4"/>
  <c r="F12" i="4"/>
  <c r="H9" i="4"/>
  <c r="H7" i="4"/>
  <c r="C129" i="4" s="1"/>
  <c r="B3" i="4"/>
  <c r="H134" i="3"/>
  <c r="E124" i="3"/>
  <c r="E123" i="3"/>
  <c r="F123" i="3" s="1"/>
  <c r="G120" i="3"/>
  <c r="G119" i="3"/>
  <c r="H118" i="3"/>
  <c r="H114" i="3"/>
  <c r="I108" i="3"/>
  <c r="H108" i="3"/>
  <c r="H107" i="3"/>
  <c r="H101" i="3"/>
  <c r="I98" i="3"/>
  <c r="I103" i="3" s="1"/>
  <c r="H98" i="3"/>
  <c r="H103" i="3" s="1"/>
  <c r="H96" i="3"/>
  <c r="G91" i="3"/>
  <c r="G90" i="3"/>
  <c r="H86" i="3"/>
  <c r="I80" i="3"/>
  <c r="H80" i="3"/>
  <c r="G80" i="3"/>
  <c r="G78" i="3"/>
  <c r="G76" i="3"/>
  <c r="H75" i="3"/>
  <c r="H67" i="3"/>
  <c r="I61" i="3"/>
  <c r="H61" i="3"/>
  <c r="I60" i="3"/>
  <c r="H60" i="3"/>
  <c r="I57" i="3"/>
  <c r="H57" i="3"/>
  <c r="H54" i="3"/>
  <c r="H53" i="3"/>
  <c r="G51" i="3"/>
  <c r="G45" i="3"/>
  <c r="F45" i="3"/>
  <c r="C45" i="3"/>
  <c r="H42" i="3"/>
  <c r="G38" i="3"/>
  <c r="I38" i="3" s="1"/>
  <c r="I37" i="3"/>
  <c r="H37" i="3"/>
  <c r="G37" i="3"/>
  <c r="H36" i="3"/>
  <c r="I26" i="3"/>
  <c r="I32" i="3" s="1"/>
  <c r="H26" i="3"/>
  <c r="H32" i="3" s="1"/>
  <c r="H25" i="3"/>
  <c r="H20" i="3"/>
  <c r="F12" i="3"/>
  <c r="H9" i="3"/>
  <c r="H7" i="3"/>
  <c r="C129" i="3" s="1"/>
  <c r="B3" i="3"/>
  <c r="H31" i="2"/>
  <c r="G31" i="2"/>
  <c r="G30" i="2"/>
  <c r="H30" i="2" s="1"/>
  <c r="H29" i="2"/>
  <c r="G29" i="2"/>
  <c r="G28" i="2"/>
  <c r="H28" i="2" s="1"/>
  <c r="H32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19" i="2" s="1"/>
  <c r="F3" i="2"/>
  <c r="H190" i="1"/>
  <c r="H186" i="1"/>
  <c r="C186" i="1"/>
  <c r="C182" i="1"/>
  <c r="H182" i="1" s="1"/>
  <c r="C178" i="1"/>
  <c r="H178" i="1" s="1"/>
  <c r="H192" i="1" s="1"/>
  <c r="G89" i="8" s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A83" i="1"/>
  <c r="D81" i="1"/>
  <c r="D80" i="1"/>
  <c r="E123" i="5" s="1"/>
  <c r="D78" i="1"/>
  <c r="G72" i="1"/>
  <c r="G71" i="1"/>
  <c r="G70" i="1"/>
  <c r="G69" i="1"/>
  <c r="G89" i="4" s="1"/>
  <c r="G68" i="1"/>
  <c r="G67" i="1"/>
  <c r="E62" i="1"/>
  <c r="G79" i="4" s="1"/>
  <c r="E61" i="1"/>
  <c r="G78" i="4" s="1"/>
  <c r="E60" i="1"/>
  <c r="G76" i="6" s="1"/>
  <c r="E59" i="1"/>
  <c r="G75" i="7" s="1"/>
  <c r="H54" i="1"/>
  <c r="H53" i="1"/>
  <c r="H52" i="1"/>
  <c r="H51" i="1"/>
  <c r="H50" i="1"/>
  <c r="H49" i="1"/>
  <c r="H48" i="1"/>
  <c r="H47" i="1"/>
  <c r="H55" i="1" s="1"/>
  <c r="F43" i="1"/>
  <c r="E43" i="1"/>
  <c r="I42" i="1" s="1"/>
  <c r="H54" i="7" s="1"/>
  <c r="D43" i="1"/>
  <c r="A42" i="1"/>
  <c r="E40" i="1"/>
  <c r="D40" i="1"/>
  <c r="A39" i="1"/>
  <c r="F37" i="1"/>
  <c r="E37" i="1"/>
  <c r="D37" i="1"/>
  <c r="I36" i="1"/>
  <c r="I54" i="3" s="1"/>
  <c r="A36" i="1"/>
  <c r="F34" i="1"/>
  <c r="E34" i="1"/>
  <c r="I33" i="1"/>
  <c r="H54" i="5" s="1"/>
  <c r="A33" i="1"/>
  <c r="I30" i="1"/>
  <c r="I28" i="1"/>
  <c r="I26" i="1"/>
  <c r="E24" i="1"/>
  <c r="I24" i="1" s="1"/>
  <c r="D24" i="1"/>
  <c r="I22" i="1"/>
  <c r="G22" i="1"/>
  <c r="E22" i="1"/>
  <c r="I20" i="1"/>
  <c r="H57" i="7" s="1"/>
  <c r="I18" i="1"/>
  <c r="H56" i="7" s="1"/>
  <c r="I16" i="1"/>
  <c r="H55" i="5" s="1"/>
  <c r="F7" i="1"/>
  <c r="H58" i="7" l="1"/>
  <c r="H58" i="4"/>
  <c r="H58" i="6"/>
  <c r="H58" i="5"/>
  <c r="H64" i="5" s="1"/>
  <c r="H70" i="5" s="1"/>
  <c r="I58" i="3"/>
  <c r="H58" i="3"/>
  <c r="G51" i="5"/>
  <c r="F129" i="5"/>
  <c r="H79" i="7"/>
  <c r="H37" i="7"/>
  <c r="H133" i="7"/>
  <c r="H38" i="7"/>
  <c r="H135" i="5"/>
  <c r="G39" i="3"/>
  <c r="G68" i="3" s="1"/>
  <c r="G87" i="6"/>
  <c r="G88" i="3"/>
  <c r="G87" i="7"/>
  <c r="G77" i="4"/>
  <c r="G51" i="7"/>
  <c r="G51" i="6"/>
  <c r="E128" i="6"/>
  <c r="E128" i="7"/>
  <c r="F128" i="7" s="1"/>
  <c r="E129" i="4"/>
  <c r="F129" i="4" s="1"/>
  <c r="H38" i="3"/>
  <c r="H39" i="3" s="1"/>
  <c r="H68" i="3" s="1"/>
  <c r="H11" i="9"/>
  <c r="H10" i="9"/>
  <c r="H9" i="9"/>
  <c r="H8" i="9"/>
  <c r="H5" i="9"/>
  <c r="I59" i="3"/>
  <c r="H59" i="5"/>
  <c r="H59" i="3"/>
  <c r="H59" i="4"/>
  <c r="H59" i="6"/>
  <c r="H108" i="5"/>
  <c r="H107" i="7"/>
  <c r="H107" i="6"/>
  <c r="H108" i="4"/>
  <c r="H6" i="9"/>
  <c r="H7" i="9"/>
  <c r="G89" i="5"/>
  <c r="H54" i="6"/>
  <c r="G88" i="7"/>
  <c r="G89" i="7"/>
  <c r="G89" i="6"/>
  <c r="H55" i="6"/>
  <c r="F122" i="6"/>
  <c r="H60" i="5"/>
  <c r="H60" i="6"/>
  <c r="G90" i="7"/>
  <c r="H90" i="7" s="1"/>
  <c r="G91" i="5"/>
  <c r="G90" i="6"/>
  <c r="G77" i="3"/>
  <c r="G89" i="3"/>
  <c r="G39" i="5"/>
  <c r="G68" i="5" s="1"/>
  <c r="H37" i="5"/>
  <c r="H39" i="5" s="1"/>
  <c r="H68" i="5" s="1"/>
  <c r="G77" i="5"/>
  <c r="G90" i="5"/>
  <c r="G94" i="5" s="1"/>
  <c r="H61" i="6"/>
  <c r="I62" i="3"/>
  <c r="H62" i="3"/>
  <c r="H62" i="4"/>
  <c r="H38" i="6"/>
  <c r="H39" i="6" s="1"/>
  <c r="H67" i="6" s="1"/>
  <c r="H26" i="4"/>
  <c r="H32" i="4" s="1"/>
  <c r="F40" i="1"/>
  <c r="I39" i="1" s="1"/>
  <c r="H54" i="4" s="1"/>
  <c r="H64" i="4" s="1"/>
  <c r="H70" i="4" s="1"/>
  <c r="H61" i="5"/>
  <c r="H62" i="6"/>
  <c r="I63" i="3"/>
  <c r="I64" i="3" s="1"/>
  <c r="I70" i="3" s="1"/>
  <c r="H63" i="3"/>
  <c r="H63" i="4"/>
  <c r="F122" i="7"/>
  <c r="E83" i="1"/>
  <c r="E129" i="3"/>
  <c r="F129" i="3" s="1"/>
  <c r="G78" i="7"/>
  <c r="G78" i="6"/>
  <c r="G79" i="3"/>
  <c r="G79" i="5"/>
  <c r="G86" i="6"/>
  <c r="G87" i="4"/>
  <c r="G86" i="7"/>
  <c r="G87" i="3"/>
  <c r="H55" i="4"/>
  <c r="H55" i="7"/>
  <c r="H63" i="7" s="1"/>
  <c r="H69" i="7" s="1"/>
  <c r="H55" i="3"/>
  <c r="I55" i="3"/>
  <c r="G76" i="7"/>
  <c r="E80" i="1"/>
  <c r="E123" i="7"/>
  <c r="E123" i="6"/>
  <c r="E124" i="4"/>
  <c r="F123" i="4" s="1"/>
  <c r="I39" i="3"/>
  <c r="I68" i="3" s="1"/>
  <c r="G69" i="3"/>
  <c r="G92" i="5"/>
  <c r="G92" i="3"/>
  <c r="H56" i="4"/>
  <c r="H135" i="3"/>
  <c r="H57" i="4"/>
  <c r="H38" i="5"/>
  <c r="F123" i="5"/>
  <c r="I135" i="3"/>
  <c r="I41" i="3"/>
  <c r="H56" i="3"/>
  <c r="H80" i="5"/>
  <c r="H41" i="6"/>
  <c r="F80" i="8"/>
  <c r="I56" i="3"/>
  <c r="D34" i="9" l="1"/>
  <c r="C34" i="9"/>
  <c r="B34" i="9"/>
  <c r="H37" i="4"/>
  <c r="H39" i="4" s="1"/>
  <c r="H68" i="4" s="1"/>
  <c r="H80" i="4"/>
  <c r="H38" i="4"/>
  <c r="H135" i="4"/>
  <c r="G93" i="7"/>
  <c r="G94" i="4"/>
  <c r="D28" i="9"/>
  <c r="C28" i="9"/>
  <c r="B28" i="9"/>
  <c r="H44" i="6"/>
  <c r="H43" i="6"/>
  <c r="H50" i="6"/>
  <c r="H47" i="6"/>
  <c r="H46" i="6"/>
  <c r="H73" i="6"/>
  <c r="H78" i="6" s="1"/>
  <c r="H49" i="6"/>
  <c r="H48" i="6"/>
  <c r="G69" i="5"/>
  <c r="I46" i="3"/>
  <c r="I74" i="3"/>
  <c r="I43" i="3"/>
  <c r="I48" i="3"/>
  <c r="I47" i="3"/>
  <c r="I44" i="3"/>
  <c r="I50" i="3"/>
  <c r="I49" i="3"/>
  <c r="I45" i="3"/>
  <c r="G94" i="3"/>
  <c r="I77" i="3"/>
  <c r="I51" i="3"/>
  <c r="I69" i="3" s="1"/>
  <c r="I71" i="3" s="1"/>
  <c r="G93" i="6"/>
  <c r="D30" i="9"/>
  <c r="C30" i="9"/>
  <c r="B30" i="9"/>
  <c r="H39" i="7"/>
  <c r="I79" i="3"/>
  <c r="D33" i="9"/>
  <c r="C33" i="9"/>
  <c r="B33" i="9"/>
  <c r="H63" i="6"/>
  <c r="H69" i="6" s="1"/>
  <c r="F128" i="6"/>
  <c r="H45" i="6"/>
  <c r="H51" i="6"/>
  <c r="H68" i="6" s="1"/>
  <c r="H70" i="6" s="1"/>
  <c r="G68" i="6"/>
  <c r="B29" i="9"/>
  <c r="D29" i="9"/>
  <c r="C29" i="9"/>
  <c r="D31" i="9"/>
  <c r="C31" i="9"/>
  <c r="B31" i="9"/>
  <c r="H64" i="3"/>
  <c r="H70" i="3" s="1"/>
  <c r="H41" i="3"/>
  <c r="D32" i="9"/>
  <c r="C32" i="9"/>
  <c r="B32" i="9"/>
  <c r="G68" i="7"/>
  <c r="H41" i="5"/>
  <c r="H134" i="6" l="1"/>
  <c r="I136" i="3"/>
  <c r="D35" i="9"/>
  <c r="H49" i="5"/>
  <c r="H74" i="5"/>
  <c r="H48" i="5"/>
  <c r="H47" i="5"/>
  <c r="H44" i="5"/>
  <c r="H43" i="5"/>
  <c r="H50" i="5"/>
  <c r="H46" i="5"/>
  <c r="H45" i="5"/>
  <c r="H51" i="5"/>
  <c r="I78" i="3"/>
  <c r="I76" i="3"/>
  <c r="I81" i="3" s="1"/>
  <c r="I137" i="3" s="1"/>
  <c r="H67" i="7"/>
  <c r="H41" i="7"/>
  <c r="C35" i="9"/>
  <c r="H86" i="6"/>
  <c r="H41" i="4"/>
  <c r="H77" i="6"/>
  <c r="H76" i="6"/>
  <c r="H75" i="6"/>
  <c r="H46" i="3"/>
  <c r="H49" i="3"/>
  <c r="H43" i="3"/>
  <c r="H48" i="3"/>
  <c r="H74" i="3"/>
  <c r="H44" i="3"/>
  <c r="H50" i="3"/>
  <c r="H47" i="3"/>
  <c r="H51" i="3"/>
  <c r="H45" i="3"/>
  <c r="B35" i="9"/>
  <c r="H69" i="3" l="1"/>
  <c r="H71" i="3" s="1"/>
  <c r="H87" i="3"/>
  <c r="I87" i="3"/>
  <c r="H45" i="4"/>
  <c r="H74" i="4"/>
  <c r="H47" i="4"/>
  <c r="H46" i="4"/>
  <c r="H44" i="4"/>
  <c r="H43" i="4"/>
  <c r="H50" i="4"/>
  <c r="H49" i="4"/>
  <c r="H48" i="4"/>
  <c r="H51" i="4"/>
  <c r="H78" i="3"/>
  <c r="H76" i="3"/>
  <c r="H81" i="3" s="1"/>
  <c r="H137" i="3" s="1"/>
  <c r="H79" i="3"/>
  <c r="H77" i="3"/>
  <c r="H46" i="7"/>
  <c r="H73" i="7"/>
  <c r="H50" i="7"/>
  <c r="H48" i="7"/>
  <c r="H47" i="7"/>
  <c r="H49" i="7"/>
  <c r="H44" i="7"/>
  <c r="H43" i="7"/>
  <c r="H45" i="7"/>
  <c r="H51" i="7"/>
  <c r="H78" i="5"/>
  <c r="H76" i="5"/>
  <c r="H79" i="5"/>
  <c r="H77" i="5"/>
  <c r="I85" i="3"/>
  <c r="H80" i="6"/>
  <c r="H69" i="5"/>
  <c r="H71" i="5" s="1"/>
  <c r="H87" i="5"/>
  <c r="I93" i="3" l="1"/>
  <c r="I94" i="3" s="1"/>
  <c r="I102" i="3" s="1"/>
  <c r="I104" i="3" s="1"/>
  <c r="I90" i="3"/>
  <c r="I91" i="3"/>
  <c r="I92" i="3"/>
  <c r="I89" i="3"/>
  <c r="I88" i="3"/>
  <c r="H75" i="7"/>
  <c r="H77" i="7"/>
  <c r="H76" i="7"/>
  <c r="H78" i="7"/>
  <c r="H81" i="5"/>
  <c r="H137" i="5" s="1"/>
  <c r="H76" i="4"/>
  <c r="H79" i="4"/>
  <c r="H78" i="4"/>
  <c r="H77" i="4"/>
  <c r="H68" i="7"/>
  <c r="H70" i="7" s="1"/>
  <c r="H86" i="7"/>
  <c r="H135" i="6"/>
  <c r="H84" i="6"/>
  <c r="H136" i="5"/>
  <c r="H85" i="5"/>
  <c r="H69" i="4"/>
  <c r="H71" i="4" s="1"/>
  <c r="H87" i="4"/>
  <c r="H136" i="3"/>
  <c r="H85" i="3"/>
  <c r="I138" i="3" l="1"/>
  <c r="I115" i="3"/>
  <c r="H81" i="4"/>
  <c r="H137" i="4" s="1"/>
  <c r="H91" i="6"/>
  <c r="H88" i="6"/>
  <c r="H89" i="6"/>
  <c r="H90" i="6"/>
  <c r="H87" i="6"/>
  <c r="H93" i="6" s="1"/>
  <c r="H101" i="6" s="1"/>
  <c r="H103" i="6" s="1"/>
  <c r="H80" i="7"/>
  <c r="H135" i="7" s="1"/>
  <c r="H93" i="3"/>
  <c r="H90" i="3"/>
  <c r="H91" i="3"/>
  <c r="H92" i="3"/>
  <c r="H89" i="3"/>
  <c r="H88" i="3"/>
  <c r="H134" i="7"/>
  <c r="H136" i="4"/>
  <c r="H85" i="4"/>
  <c r="H93" i="5"/>
  <c r="H88" i="5"/>
  <c r="H92" i="5"/>
  <c r="H90" i="5"/>
  <c r="H89" i="5"/>
  <c r="H91" i="5"/>
  <c r="I140" i="3" l="1"/>
  <c r="H84" i="7"/>
  <c r="H136" i="6"/>
  <c r="H114" i="6"/>
  <c r="H94" i="5"/>
  <c r="H102" i="5" s="1"/>
  <c r="H104" i="5" s="1"/>
  <c r="H94" i="3"/>
  <c r="H102" i="3" s="1"/>
  <c r="H104" i="3" s="1"/>
  <c r="H93" i="4"/>
  <c r="H89" i="4"/>
  <c r="H91" i="4"/>
  <c r="H92" i="4"/>
  <c r="H88" i="4"/>
  <c r="H90" i="4"/>
  <c r="I119" i="3"/>
  <c r="I109" i="3"/>
  <c r="I112" i="3" s="1"/>
  <c r="I139" i="3" s="1"/>
  <c r="I130" i="3" l="1"/>
  <c r="H91" i="7"/>
  <c r="H87" i="7"/>
  <c r="H88" i="7"/>
  <c r="H89" i="7"/>
  <c r="H94" i="4"/>
  <c r="H102" i="4" s="1"/>
  <c r="H104" i="4" s="1"/>
  <c r="H138" i="3"/>
  <c r="H115" i="3"/>
  <c r="I120" i="3"/>
  <c r="I142" i="3" s="1"/>
  <c r="H138" i="5"/>
  <c r="H115" i="5"/>
  <c r="H108" i="6"/>
  <c r="H111" i="6" s="1"/>
  <c r="H137" i="6" s="1"/>
  <c r="H118" i="6"/>
  <c r="H119" i="6" s="1"/>
  <c r="H138" i="6"/>
  <c r="H144" i="3" l="1"/>
  <c r="I13" i="8" s="1"/>
  <c r="G53" i="8" s="1"/>
  <c r="H140" i="6"/>
  <c r="H129" i="6"/>
  <c r="I141" i="3"/>
  <c r="I121" i="3"/>
  <c r="H109" i="5"/>
  <c r="H112" i="5" s="1"/>
  <c r="H139" i="5" s="1"/>
  <c r="H119" i="5"/>
  <c r="H142" i="5" s="1"/>
  <c r="F15" i="8" s="1"/>
  <c r="G15" i="8" s="1"/>
  <c r="H120" i="5"/>
  <c r="H130" i="5" s="1"/>
  <c r="H140" i="5"/>
  <c r="H142" i="3"/>
  <c r="H132" i="3"/>
  <c r="H119" i="3"/>
  <c r="H120" i="3"/>
  <c r="H130" i="3" s="1"/>
  <c r="H109" i="3"/>
  <c r="H112" i="3" s="1"/>
  <c r="H139" i="3" s="1"/>
  <c r="H140" i="3" s="1"/>
  <c r="H138" i="4"/>
  <c r="H115" i="4"/>
  <c r="H93" i="7"/>
  <c r="H101" i="7" s="1"/>
  <c r="H103" i="7" s="1"/>
  <c r="H121" i="5" l="1"/>
  <c r="H141" i="5"/>
  <c r="D46" i="8"/>
  <c r="G46" i="8" s="1"/>
  <c r="I15" i="8"/>
  <c r="H141" i="3"/>
  <c r="H121" i="3"/>
  <c r="H109" i="4"/>
  <c r="H112" i="4" s="1"/>
  <c r="H139" i="4" s="1"/>
  <c r="H140" i="4" s="1"/>
  <c r="H119" i="4"/>
  <c r="H130" i="4" s="1"/>
  <c r="H120" i="4"/>
  <c r="H132" i="5"/>
  <c r="H136" i="7"/>
  <c r="H114" i="7"/>
  <c r="H139" i="6"/>
  <c r="H120" i="6"/>
  <c r="F23" i="8"/>
  <c r="G23" i="8" s="1"/>
  <c r="F20" i="8"/>
  <c r="G20" i="8" s="1"/>
  <c r="F11" i="8"/>
  <c r="G11" i="8" s="1"/>
  <c r="F8" i="8"/>
  <c r="G8" i="8" s="1"/>
  <c r="F19" i="8"/>
  <c r="G19" i="8" s="1"/>
  <c r="F12" i="8"/>
  <c r="G12" i="8" s="1"/>
  <c r="F22" i="8"/>
  <c r="G22" i="8" s="1"/>
  <c r="F7" i="8"/>
  <c r="G7" i="8" s="1"/>
  <c r="F24" i="8"/>
  <c r="G24" i="8" s="1"/>
  <c r="F9" i="8"/>
  <c r="G9" i="8" s="1"/>
  <c r="F21" i="8"/>
  <c r="G21" i="8" s="1"/>
  <c r="F10" i="8"/>
  <c r="G10" i="8" s="1"/>
  <c r="F14" i="8"/>
  <c r="G14" i="8" s="1"/>
  <c r="E76" i="8"/>
  <c r="G76" i="8" s="1"/>
  <c r="F29" i="8"/>
  <c r="G29" i="8" s="1"/>
  <c r="H121" i="4" l="1"/>
  <c r="H141" i="4"/>
  <c r="D50" i="8"/>
  <c r="G50" i="8" s="1"/>
  <c r="I22" i="8"/>
  <c r="D40" i="8"/>
  <c r="G40" i="8" s="1"/>
  <c r="I8" i="8"/>
  <c r="I21" i="8"/>
  <c r="D49" i="8"/>
  <c r="G49" i="8" s="1"/>
  <c r="D48" i="8"/>
  <c r="G48" i="8" s="1"/>
  <c r="I20" i="8"/>
  <c r="D44" i="8"/>
  <c r="G44" i="8" s="1"/>
  <c r="I12" i="8"/>
  <c r="D47" i="8"/>
  <c r="G47" i="8" s="1"/>
  <c r="I19" i="8"/>
  <c r="D43" i="8"/>
  <c r="G43" i="8" s="1"/>
  <c r="I11" i="8"/>
  <c r="H142" i="4"/>
  <c r="E61" i="8" s="1"/>
  <c r="G61" i="8" s="1"/>
  <c r="I14" i="8"/>
  <c r="D45" i="8"/>
  <c r="G45" i="8" s="1"/>
  <c r="D51" i="8"/>
  <c r="G51" i="8" s="1"/>
  <c r="I23" i="8"/>
  <c r="H132" i="4"/>
  <c r="I10" i="8"/>
  <c r="D42" i="8"/>
  <c r="G42" i="8" s="1"/>
  <c r="D41" i="8"/>
  <c r="G41" i="8" s="1"/>
  <c r="I9" i="8"/>
  <c r="D52" i="8"/>
  <c r="G52" i="8" s="1"/>
  <c r="I24" i="8"/>
  <c r="H108" i="7"/>
  <c r="H111" i="7" s="1"/>
  <c r="H137" i="7" s="1"/>
  <c r="H138" i="7" s="1"/>
  <c r="H118" i="7"/>
  <c r="I29" i="8"/>
  <c r="J29" i="8" s="1"/>
  <c r="D54" i="8"/>
  <c r="G54" i="8" s="1"/>
  <c r="D39" i="8"/>
  <c r="G39" i="8" s="1"/>
  <c r="I7" i="8"/>
  <c r="H119" i="7" l="1"/>
  <c r="H129" i="7" s="1"/>
  <c r="H140" i="7"/>
  <c r="J24" i="8"/>
  <c r="J15" i="8"/>
  <c r="H120" i="7" l="1"/>
  <c r="H139" i="7"/>
  <c r="E78" i="8"/>
  <c r="G78" i="8" s="1"/>
  <c r="G80" i="8" s="1"/>
  <c r="F34" i="8"/>
  <c r="G34" i="8" s="1"/>
  <c r="D55" i="8" l="1"/>
  <c r="G55" i="8" s="1"/>
  <c r="G56" i="8" s="1"/>
  <c r="G83" i="8" s="1"/>
  <c r="G92" i="8" s="1"/>
  <c r="G95" i="8" s="1"/>
  <c r="I34" i="8"/>
  <c r="J34" i="8" s="1"/>
  <c r="K36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7A7B8C30-248B-4ED3-8AAA-5CBD4E1E594E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77A77DFE-A500-493B-9E10-DA2C2EE90228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475B517F-C3FA-4C66-B8E1-3A80372140F6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D8E0192A-904B-47A2-AD71-10CA207FCA41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1C4D824B-9043-4272-8B30-6B6C33092815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11938353-EFF6-44EF-8006-E721D0EC8827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18FD6799-FD31-4F93-AFF3-FA0085A3FA69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<sst xmlns="http://schemas.openxmlformats.org/spreadsheetml/2006/main" count="1664" uniqueCount="485">
  <si>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</si>
  <si>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</si>
  <si>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</si>
  <si>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São Paulo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</si>
  <si>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</si>
  <si>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</si>
  <si>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</si>
  <si>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</si>
  <si>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</si>
  <si>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Edifício Avanhandava (Deop Deinf)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</si>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</sst>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E09EA607-3537-408C-AD91-19084A1AD0D2}"/>
    <cellStyle name="Excel Built-in Percent" xfId="4" xr:uid="{49E33001-6DCB-472F-BD9A-202F30AD4332}"/>
    <cellStyle name="Excel Built-in Percent 2" xfId="6" xr:uid="{85F9B245-1681-4AFB-8A8C-E879F0F6BA9B}"/>
    <cellStyle name="Excel_BuiltIn_Currency" xfId="5" xr:uid="{BA7A499C-517B-48BC-BD90-4CCE5CEEF203}"/>
    <cellStyle name="Moeda" xfId="2" builtinId="4"/>
    <cellStyle name="Moeda_Plan1_1_Limpeza2011- Planilhas" xfId="8" xr:uid="{78575473-B8BB-44C6-A6ED-6BB2CCA5D98C}"/>
    <cellStyle name="Normal" xfId="0" builtinId="0"/>
    <cellStyle name="Normal 2" xfId="10" xr:uid="{26B21E20-9ECE-4A96-B8E6-97FC27E2A95A}"/>
    <cellStyle name="Normal_Limpeza2011- Planilhas" xfId="7" xr:uid="{B334B14F-5639-45D0-84D8-2F1867598B7E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152A7-781B-47EA-8D3E-73C2CDB29D4F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São Paulo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283.69080000000002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8.9</v>
      </c>
      <c r="E34" s="43">
        <f>B34*C34*D34</f>
        <v>386.72280000000001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São Paulo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274.35480000000001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8.9</v>
      </c>
      <c r="E37" s="43">
        <f>B37*C37*D37</f>
        <v>386.72280000000001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São Paulo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324.90359999999998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8.9</v>
      </c>
      <c r="E40" s="43">
        <f>B40*C40*D40</f>
        <v>386.72280000000001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São Paulo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273.7824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8.9</v>
      </c>
      <c r="E43" s="43">
        <f>B43*C43*D43</f>
        <v>386.72280000000001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São Paulo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0.02</v>
      </c>
      <c r="E83" s="116">
        <f>D83+$E$80</f>
        <v>0.1125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30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30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2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8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8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3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3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30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30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6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7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30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15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5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30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15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11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6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16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8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15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15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20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20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20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15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12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6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3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8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4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5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8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10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4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0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1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1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10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1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15</v>
      </c>
      <c r="G161" s="153">
        <v>1</v>
      </c>
      <c r="H161" s="130">
        <f t="shared" ref="H161:H172" si="1">E161*F161/G161</f>
        <v>178.95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30</v>
      </c>
      <c r="G162" s="153">
        <v>1</v>
      </c>
      <c r="H162" s="130">
        <f t="shared" si="1"/>
        <v>1769.1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20</v>
      </c>
      <c r="G163" s="153">
        <v>1</v>
      </c>
      <c r="H163" s="130">
        <f t="shared" si="1"/>
        <v>1064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100</v>
      </c>
      <c r="G164" s="153">
        <v>1</v>
      </c>
      <c r="H164" s="130">
        <f t="shared" si="1"/>
        <v>2901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20</v>
      </c>
      <c r="G165" s="153">
        <v>1</v>
      </c>
      <c r="H165" s="130">
        <f t="shared" si="1"/>
        <v>128.80000000000001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5</v>
      </c>
      <c r="G166" s="153">
        <v>1</v>
      </c>
      <c r="H166" s="130">
        <f t="shared" si="1"/>
        <v>101.5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3</v>
      </c>
      <c r="G167" s="153">
        <v>1</v>
      </c>
      <c r="H167" s="130">
        <f t="shared" si="1"/>
        <v>135.42000000000002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10</v>
      </c>
      <c r="G168" s="153">
        <v>24</v>
      </c>
      <c r="H168" s="130">
        <f t="shared" si="1"/>
        <v>9.6666666666666661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4</v>
      </c>
      <c r="G169" s="153">
        <v>24</v>
      </c>
      <c r="H169" s="130">
        <f t="shared" si="1"/>
        <v>5.28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40</v>
      </c>
      <c r="G170" s="153">
        <v>24</v>
      </c>
      <c r="H170" s="130">
        <f t="shared" si="1"/>
        <v>46.25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20</v>
      </c>
      <c r="G171" s="153">
        <v>24</v>
      </c>
      <c r="H171" s="130">
        <f t="shared" si="1"/>
        <v>22.5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40</v>
      </c>
      <c r="G172" s="153">
        <v>24</v>
      </c>
      <c r="H172" s="130">
        <f t="shared" si="1"/>
        <v>36.25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6398.7166666666672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0</v>
      </c>
      <c r="B178" s="161">
        <v>0.14000000000000001</v>
      </c>
      <c r="C178" s="162">
        <f>A178*B178</f>
        <v>0</v>
      </c>
      <c r="D178" s="163" t="s">
        <v>209</v>
      </c>
      <c r="E178" s="163"/>
      <c r="F178" s="163"/>
      <c r="G178" s="163"/>
      <c r="H178" s="164">
        <f>C178*2</f>
        <v>0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242.5</v>
      </c>
      <c r="B182" s="161">
        <v>47</v>
      </c>
      <c r="C182" s="162">
        <f>A182*B182</f>
        <v>11397.5</v>
      </c>
      <c r="D182" s="163" t="s">
        <v>209</v>
      </c>
      <c r="E182" s="163"/>
      <c r="F182" s="163"/>
      <c r="G182" s="163"/>
      <c r="H182" s="164">
        <f>C182*2</f>
        <v>22795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0</v>
      </c>
      <c r="B186" s="161">
        <v>0.38</v>
      </c>
      <c r="C186" s="162">
        <f>A186*B186</f>
        <v>0</v>
      </c>
      <c r="D186" s="163" t="s">
        <v>214</v>
      </c>
      <c r="E186" s="163"/>
      <c r="F186" s="163"/>
      <c r="G186" s="163"/>
      <c r="H186" s="164">
        <f>C186*6</f>
        <v>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24331.7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A5AB00A3-A1E1-44BA-81E6-0A805026796F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18AC9CE3-9215-4CD3-A87A-048E2F5491B3}">
      <formula1>0</formula1>
      <formula2>0</formula2>
    </dataValidation>
    <dataValidation errorStyle="warning" allowBlank="1" showInputMessage="1" showErrorMessage="1" errorTitle="OK" error="Atingiu o valor desejado." sqref="B12 E12 E68:F72" xr:uid="{0DFB446B-9898-44EE-BC08-37EA18B4DF3F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2795E-A7DC-4719-8203-A5A36C0B9616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São Paulo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4365</v>
      </c>
      <c r="C5" s="188">
        <v>1200</v>
      </c>
      <c r="D5" s="188"/>
      <c r="E5" s="188"/>
      <c r="F5" s="183">
        <f t="shared" ref="F5:F11" si="0">B5/C5</f>
        <v>3.6375000000000002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>
        <v>1508</v>
      </c>
      <c r="C9" s="188">
        <v>1500</v>
      </c>
      <c r="D9" s="188"/>
      <c r="E9" s="188"/>
      <c r="F9" s="183">
        <f t="shared" si="0"/>
        <v>1.0053333333333334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>
        <v>202</v>
      </c>
      <c r="C10" s="188">
        <v>300</v>
      </c>
      <c r="D10" s="188"/>
      <c r="E10" s="188"/>
      <c r="F10" s="183">
        <f t="shared" si="0"/>
        <v>0.67333333333333334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/>
      <c r="C11" s="188">
        <v>300</v>
      </c>
      <c r="D11" s="188"/>
      <c r="E11" s="188"/>
      <c r="F11" s="183">
        <f t="shared" si="0"/>
        <v>0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São Paulo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>
        <v>3442</v>
      </c>
      <c r="C13" s="188">
        <v>2700</v>
      </c>
      <c r="D13" s="188"/>
      <c r="E13" s="180"/>
      <c r="F13" s="195">
        <f t="shared" ref="F13:F18" si="1">B13/C13</f>
        <v>1.2748148148148148</v>
      </c>
    </row>
    <row r="14" spans="1:19" ht="31.7" customHeight="1">
      <c r="A14" s="196" t="s">
        <v>235</v>
      </c>
      <c r="B14" s="197">
        <v>112</v>
      </c>
      <c r="C14" s="198">
        <v>9000</v>
      </c>
      <c r="D14" s="198"/>
      <c r="E14" s="199"/>
      <c r="F14" s="200">
        <f t="shared" si="1"/>
        <v>1.2444444444444444E-2</v>
      </c>
    </row>
    <row r="15" spans="1:19" ht="31.7" customHeight="1">
      <c r="A15" s="196" t="s">
        <v>236</v>
      </c>
      <c r="B15" s="197">
        <v>1492</v>
      </c>
      <c r="C15" s="198">
        <v>2700</v>
      </c>
      <c r="D15" s="198"/>
      <c r="E15" s="199"/>
      <c r="F15" s="200">
        <f t="shared" si="1"/>
        <v>0.55259259259259264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>
        <v>1492</v>
      </c>
      <c r="C18" s="198">
        <v>100000</v>
      </c>
      <c r="D18" s="198"/>
      <c r="E18" s="199"/>
      <c r="F18" s="200">
        <f t="shared" si="1"/>
        <v>1.4919999999999999E-2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7.1709385185185202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>
        <v>7</v>
      </c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/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/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São Paulo / SP</v>
      </c>
      <c r="I27" s="186"/>
      <c r="J27" s="187"/>
    </row>
    <row r="28" spans="1:19" ht="24.8" customHeight="1">
      <c r="A28" s="30" t="s">
        <v>248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249</v>
      </c>
      <c r="B29" s="179">
        <v>377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8.4094533855299414E-2</v>
      </c>
      <c r="I29" s="194"/>
      <c r="J29" s="194"/>
    </row>
    <row r="30" spans="1:19" ht="27.25" customHeight="1">
      <c r="A30" s="30" t="s">
        <v>250</v>
      </c>
      <c r="B30" s="179">
        <v>377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8.4094533855299414E-2</v>
      </c>
      <c r="I30" s="194"/>
      <c r="J30" s="194"/>
    </row>
    <row r="31" spans="1:19" ht="27.25" customHeight="1">
      <c r="A31" s="30" t="s">
        <v>251</v>
      </c>
      <c r="B31" s="179">
        <v>125</v>
      </c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5.5182765318735659E-3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0.17370734424247239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E5E79-B586-4285-B95A-85ADA33E72A7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São Paulo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9629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São Paulo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São Paulo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São Paulo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São Paulo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283.69080000000002</v>
      </c>
      <c r="I54" s="257">
        <f>Licitante!I36</f>
        <v>274.35480000000001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1203.2708000000002</v>
      </c>
      <c r="I64" s="259">
        <f>SUM(I54:I63)</f>
        <v>1193.9348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São Paulo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1203.2708000000002</v>
      </c>
      <c r="I70" s="260">
        <f t="shared" si="3"/>
        <v>1193.9348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2102.1469454545459</v>
      </c>
      <c r="I71" s="259">
        <f t="shared" si="4"/>
        <v>2174.2604727272728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São Paulo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2917.4300395127871</v>
      </c>
      <c r="I85" s="260">
        <f>I32+I71-(I54+I55+I62)+I81</f>
        <v>3163.7767749822665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São Paulo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7.9874881300829212</v>
      </c>
      <c r="I88" s="248">
        <f>G88*I85</f>
        <v>8.6619487336954588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0.59906160975621903</v>
      </c>
      <c r="I89" s="248">
        <f>G89*I85</f>
        <v>0.64964615502715939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0.93453611121970181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23.962464390248766</v>
      </c>
      <c r="I92" s="248">
        <f>G92*I85</f>
        <v>25.985846201086378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São Paulo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São Paulo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São Paulo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581.57889263323239</v>
      </c>
      <c r="I109" s="257">
        <f>I115*Licitante!H127</f>
        <v>616.43374276695249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651.80097596656572</v>
      </c>
      <c r="I112" s="259">
        <f t="shared" si="11"/>
        <v>686.65582610028582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São Paulo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4846.4907719436032</v>
      </c>
      <c r="I115" s="259">
        <f>(I32+I71+I81+I104+I108+I110+I111)/(1-Licitante!H127)</f>
        <v>5136.9478563912708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São Paulo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242.32453859718018</v>
      </c>
      <c r="I119" s="257">
        <f>G119*I115</f>
        <v>256.84739281956354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508.88153105407838</v>
      </c>
      <c r="I120" s="248">
        <f>G120*(I115+I119)</f>
        <v>539.37952492108343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709.56720527258824</v>
      </c>
      <c r="I121" s="292">
        <f>I130*F129</f>
        <v>752.09257700263754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São Paulo / SP</v>
      </c>
      <c r="D129" s="295"/>
      <c r="E129" s="296">
        <f>Licitante!D83</f>
        <v>0.02</v>
      </c>
      <c r="F129" s="262">
        <f>E129+F123</f>
        <v>0.1125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6307.2640468674508</v>
      </c>
      <c r="I130" s="259">
        <f>(I115+I119+I120)/(1-F129)</f>
        <v>6685.2673511345556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5654.2392339342041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São Paulo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2102.1469454545459</v>
      </c>
      <c r="I136" s="257">
        <f>I71</f>
        <v>2174.2604727272728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651.80097596656572</v>
      </c>
      <c r="I139" s="257">
        <f>I112</f>
        <v>686.65582610028582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4846.4907719436032</v>
      </c>
      <c r="I140" s="248">
        <f t="shared" si="12"/>
        <v>5136.9478563912708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6307.2640468674508</v>
      </c>
      <c r="I141" s="257">
        <f t="shared" si="13"/>
        <v>6685.2673511345556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6307.26</v>
      </c>
      <c r="I142" s="300">
        <f>ROUND((I115+I119+I120)/(1-(F129)),2)</f>
        <v>6685.27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378.01000000000022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A7D60-3303-4444-9198-45E3F812B872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São Paulo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9629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São Paulo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São Paulo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São Paulo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São Paulo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324.90359999999998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1094.4836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São Paulo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1094.4836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1633.8092872727273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São Paulo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1829.9580237076721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São Paulo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5.0101520156267547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0.37576140117200652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0.58618778582833031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15.030456046880264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São Paulo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São Paulo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São Paulo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403.7716213574268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473.99370469076013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São Paulo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3364.7635113118899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São Paulo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168.2381755655945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353.30016868774851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492.62981267728316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São Paulo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4378.9316682425169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3925.5574298638717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São Paulo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1633.8092872727273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473.99370469076013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3364.7635113118904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4378.9316682425169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4378.93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C2EC7-184C-4EE3-8429-10C2E5CE79FE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São Paulo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9629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São Paulo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São Paulo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São Paulo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São Paulo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283.69080000000002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1203.2708000000002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São Paulo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1203.2708000000002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2419.9885454545456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São Paulo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3878.7522617304458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São Paulo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10.619444932869119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0.79645836996518382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1.2424750571456868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25.486667838885886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31.858334798607359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367.91077934458065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São Paulo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São Paulo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367.91077934458065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367.91077934458065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São Paulo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725.64626241932183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795.86834575265516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São Paulo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6047.0521868276819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São Paulo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302.3526093413841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634.9404796169066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885.33954200103881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São Paulo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7869.6848177870115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7054.8942179656287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São Paulo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2419.9885454545456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367.91077934458065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795.86834575265516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6047.0521868276819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7869.6848177870115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7869.68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6A35E-3E5F-4532-9B73-1434638B7D6D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São Paulo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754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São Paulo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São Paulo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São Paulo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São Paulo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273.7824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1193.3624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São Paulo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1193.3624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2178.6818290909091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São Paulo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3178.8805529795591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São Paulo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8.7033006241740143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0.65274754681305103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1.0182861730283597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20.887921498017636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26.109901872522048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São Paulo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São Paulo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São Paulo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619.40970608263081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689.63178941596414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São Paulo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5161.7475506885903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São Paulo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258.08737753442955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541.98349282230208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755.72346182264653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São Paulo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6717.5418828679685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São Paulo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2178.6818290909091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689.63178941596414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5161.7475506885903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6717.5418828679685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6717.54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ECDEE-339E-41C8-AAB6-CBDF2D640A21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São Paulo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São Paulo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São Paulo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São Paulo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São Paulo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273.7824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1193.3624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São Paulo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1193.3624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2474.277657818182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São Paulo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São Paulo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11.151046458243469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0.83632848436826002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33.453139374730405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São Paulo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São Paulo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São Paulo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751.93695828951968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822.15904162285301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São Paulo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6266.141319079331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São Paulo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313.30706595396657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657.94483850332972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917.4160424201358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São Paulo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8154.8092659567628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São Paulo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2474.277657818182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822.15904162285301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6266.141319079331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8154.8092659567628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8154.81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58F28-F83B-4552-977D-72F59E0FC7D7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Edifício Avanhandava (Deop Deinf)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6307.26</v>
      </c>
      <c r="G7" s="349">
        <f>ROUND((1/C7)*F7,7)</f>
        <v>5.2560500000000001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6307.26</v>
      </c>
      <c r="G8" s="349">
        <f>ROUND((1/C8)*F8,7)</f>
        <v>5.2560500000000001</v>
      </c>
      <c r="H8" s="350">
        <f>IF('CALCULO SIMPLES'!B37 = "m2",'Áreas a serem limpas'!B5,0)</f>
        <v>4365</v>
      </c>
      <c r="I8" s="351">
        <f t="shared" ref="I8:I14" si="0">G8*H8</f>
        <v>22942.65825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6307.26</v>
      </c>
      <c r="G9" s="349">
        <f>ROUND((1/C9)*F9,7)</f>
        <v>14.0161333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6307.26</v>
      </c>
      <c r="G10" s="349">
        <f t="shared" ref="G10:G11" si="1">ROUND((1/C10)*F10,7)</f>
        <v>2.522904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6307.26</v>
      </c>
      <c r="G11" s="349">
        <f t="shared" si="1"/>
        <v>3.5040333000000001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6307.26</v>
      </c>
      <c r="G12" s="349">
        <f>ROUND((1/C12)*F12,7)</f>
        <v>4.2048399999999999</v>
      </c>
      <c r="H12" s="350">
        <f>IF('CALCULO SIMPLES'!B37 = "m2",'Áreas a serem limpas'!B9,0)</f>
        <v>1508</v>
      </c>
      <c r="I12" s="351">
        <f t="shared" si="0"/>
        <v>6340.8987200000001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378.01000000000022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6307.26</v>
      </c>
      <c r="G14" s="349">
        <f>ROUND((1/C14)*F14,7)</f>
        <v>21.0242</v>
      </c>
      <c r="H14" s="350">
        <f>IF('CALCULO SIMPLES'!B37 = "m2",'Áreas a serem limpas'!B10,0)</f>
        <v>202</v>
      </c>
      <c r="I14" s="351">
        <f t="shared" si="0"/>
        <v>4246.8883999999998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7869.68</v>
      </c>
      <c r="G15" s="349">
        <f>ROUND((1/C15)*F15,7)</f>
        <v>26.2322667</v>
      </c>
      <c r="H15" s="350">
        <f>IF('CALCULO SIMPLES'!B37 = "m2",'Áreas a serem limpas'!B11,0)</f>
        <v>0</v>
      </c>
      <c r="I15" s="351">
        <f>G15*H15</f>
        <v>0</v>
      </c>
      <c r="J15" s="353">
        <f>SUM(I7:I15)</f>
        <v>33908.455369999996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Edifício Avanhandava (Deop Deinf)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6307.26</v>
      </c>
      <c r="G19" s="362">
        <f>ROUND((1/C19)*F19,7)</f>
        <v>2.3360221999999999</v>
      </c>
      <c r="H19" s="363">
        <f>IF('CALCULO SIMPLES'!B37 = "m2",'Áreas a serem limpas'!B13,0)</f>
        <v>3442</v>
      </c>
      <c r="I19" s="364">
        <f>G19*H19</f>
        <v>8040.5884123999995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6307.26</v>
      </c>
      <c r="G20" s="362">
        <f t="shared" ref="G20:G22" si="2">ROUND((1/C20)*F20,7)</f>
        <v>0.7008067</v>
      </c>
      <c r="H20" s="363">
        <f>IF('CALCULO SIMPLES'!B37 = "m2",'Áreas a serem limpas'!B14,0)</f>
        <v>112</v>
      </c>
      <c r="I20" s="364">
        <f t="shared" ref="I20:I22" si="3">G20*H20</f>
        <v>78.490350399999997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6307.26</v>
      </c>
      <c r="G21" s="362">
        <f t="shared" si="2"/>
        <v>2.3360221999999999</v>
      </c>
      <c r="H21" s="363">
        <f>IF('CALCULO SIMPLES'!B37 = "m2",'Áreas a serem limpas'!B15,0)</f>
        <v>1492</v>
      </c>
      <c r="I21" s="364">
        <f t="shared" si="3"/>
        <v>3485.3451224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6307.26</v>
      </c>
      <c r="G22" s="362">
        <f t="shared" si="2"/>
        <v>2.3360221999999999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6307.26</v>
      </c>
      <c r="G23" s="362">
        <f>ROUND((1/C23)*F23,7)</f>
        <v>2.3360221999999999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6307.26</v>
      </c>
      <c r="G24" s="362">
        <f>ROUND((1/C24)*F24,7)</f>
        <v>6.3072600000000006E-2</v>
      </c>
      <c r="H24" s="363">
        <f>IF('CALCULO SIMPLES'!B37 = "m2",'Áreas a serem limpas'!B18,0)</f>
        <v>1492</v>
      </c>
      <c r="I24" s="364">
        <f>G24*H24</f>
        <v>94.104319200000006</v>
      </c>
      <c r="J24" s="369">
        <f>SUM(I19:I24)</f>
        <v>11698.5282044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Edifício Avanhandava (Deop Deinf)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6717.54</v>
      </c>
      <c r="G29" s="379">
        <f>ROUND(F29*E29,7)</f>
        <v>1.4986832000000001</v>
      </c>
      <c r="H29" s="380">
        <f>IF('CALCULO SIMPLES'!B37 = "m2",'Áreas a serem limpas'!B29+'Áreas a serem limpas'!B30,0)</f>
        <v>754</v>
      </c>
      <c r="I29" s="381">
        <f>G29*H29</f>
        <v>1130.0071328000001</v>
      </c>
      <c r="J29" s="381">
        <f>I29</f>
        <v>1130.0071328000001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Edifício Avanhandava (Deop Deinf)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8154.81</v>
      </c>
      <c r="G34" s="362">
        <f>F34*E34</f>
        <v>0.35962712100000005</v>
      </c>
      <c r="H34" s="363">
        <f>IF('CALCULO SIMPLES'!B37 = "m2",'Áreas a serem limpas'!B28+'Áreas a serem limpas'!B31,0)</f>
        <v>125</v>
      </c>
      <c r="I34" s="390">
        <f>G34*H34</f>
        <v>44.953390125000006</v>
      </c>
      <c r="J34" s="391">
        <f>I34</f>
        <v>44.953390125000006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46781.944097324995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Edifício Avanhandava (Deop Deinf)</v>
      </c>
      <c r="B39" s="398" t="s">
        <v>222</v>
      </c>
      <c r="C39" s="387" t="s">
        <v>225</v>
      </c>
      <c r="D39" s="399">
        <f t="shared" ref="D39:D44" si="4">G7</f>
        <v>5.2560500000000001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5.2560500000000001</v>
      </c>
      <c r="E40" s="400"/>
      <c r="F40" s="388">
        <f t="shared" si="5"/>
        <v>4365</v>
      </c>
      <c r="G40" s="401">
        <f t="shared" si="6"/>
        <v>22942.65825</v>
      </c>
    </row>
    <row r="41" spans="1:12" ht="27.4" customHeight="1">
      <c r="A41" s="403"/>
      <c r="B41" s="403"/>
      <c r="C41" s="387" t="s">
        <v>397</v>
      </c>
      <c r="D41" s="399">
        <f t="shared" si="4"/>
        <v>14.0161333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2.522904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229</v>
      </c>
      <c r="D43" s="399">
        <f t="shared" si="4"/>
        <v>3.5040333000000001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4.2048399999999999</v>
      </c>
      <c r="E44" s="400"/>
      <c r="F44" s="388">
        <f t="shared" si="5"/>
        <v>1508</v>
      </c>
      <c r="G44" s="401">
        <f t="shared" si="6"/>
        <v>6340.8987200000001</v>
      </c>
    </row>
    <row r="45" spans="1:12" ht="31" customHeight="1">
      <c r="A45" s="403"/>
      <c r="B45" s="403"/>
      <c r="C45" s="387" t="s">
        <v>399</v>
      </c>
      <c r="D45" s="399">
        <f>G14</f>
        <v>21.0242</v>
      </c>
      <c r="E45" s="400"/>
      <c r="F45" s="388">
        <f>H14</f>
        <v>202</v>
      </c>
      <c r="G45" s="401">
        <f t="shared" si="6"/>
        <v>4246.8883999999998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26.2322667</v>
      </c>
      <c r="E46" s="400"/>
      <c r="F46" s="388">
        <f>H15</f>
        <v>0</v>
      </c>
      <c r="G46" s="401">
        <f t="shared" si="6"/>
        <v>0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2.3360221999999999</v>
      </c>
      <c r="E47" s="400"/>
      <c r="F47" s="388">
        <f t="shared" ref="F47:F52" si="8">H19</f>
        <v>3442</v>
      </c>
      <c r="G47" s="401">
        <f t="shared" si="6"/>
        <v>8040.5884123999995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0.7008067</v>
      </c>
      <c r="E48" s="400"/>
      <c r="F48" s="388">
        <f t="shared" si="8"/>
        <v>112</v>
      </c>
      <c r="G48" s="401">
        <f t="shared" si="6"/>
        <v>78.490350399999997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2.3360221999999999</v>
      </c>
      <c r="E49" s="400"/>
      <c r="F49" s="388">
        <f t="shared" si="8"/>
        <v>1492</v>
      </c>
      <c r="G49" s="401">
        <f t="shared" si="6"/>
        <v>3485.3451224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2.3360221999999999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2.3360221999999999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6.3072600000000006E-2</v>
      </c>
      <c r="E52" s="400"/>
      <c r="F52" s="388">
        <f t="shared" si="8"/>
        <v>1492</v>
      </c>
      <c r="G52" s="401">
        <f t="shared" si="6"/>
        <v>94.104319200000006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378.01000000000022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1.4986832000000001</v>
      </c>
      <c r="E54" s="400"/>
      <c r="F54" s="388">
        <f>H29</f>
        <v>754</v>
      </c>
      <c r="G54" s="401">
        <f>D54*F54</f>
        <v>1130.0071328000001</v>
      </c>
    </row>
    <row r="55" spans="1:10" ht="28.4" customHeight="1">
      <c r="A55" s="403"/>
      <c r="B55" s="406"/>
      <c r="C55" s="387" t="s">
        <v>432</v>
      </c>
      <c r="D55" s="411">
        <f>G34</f>
        <v>0.35962712100000005</v>
      </c>
      <c r="E55" s="400"/>
      <c r="F55" s="388">
        <f>H34</f>
        <v>125</v>
      </c>
      <c r="G55" s="401">
        <f>D55*F55</f>
        <v>44.953390125000006</v>
      </c>
    </row>
    <row r="56" spans="1:10" ht="31" customHeight="1">
      <c r="A56" s="406"/>
      <c r="B56" s="339" t="s">
        <v>201</v>
      </c>
      <c r="C56" s="340"/>
      <c r="D56" s="341" t="str">
        <f>Licitante!B3</f>
        <v>Edifício Avanhandava (Deop Deinf)</v>
      </c>
      <c r="E56" s="341"/>
      <c r="F56" s="342"/>
      <c r="G56" s="412">
        <f>SUM(G39:G55)</f>
        <v>46781.944097325009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0</v>
      </c>
      <c r="D61" s="423" t="s">
        <v>439</v>
      </c>
      <c r="E61" s="424">
        <f>'Servente 20h'!H142</f>
        <v>4378.93</v>
      </c>
      <c r="F61" s="425">
        <f>IF('CALCULO SIMPLES'!B37 = "Posto",1,0)</f>
        <v>0</v>
      </c>
      <c r="G61" s="426">
        <f>ROUND(E61*F61,2)</f>
        <v>0</v>
      </c>
    </row>
    <row r="62" spans="1:10" ht="31" customHeight="1">
      <c r="A62" s="420"/>
      <c r="B62" s="421" t="s">
        <v>226</v>
      </c>
      <c r="C62" s="422">
        <f>'Áreas a serem limpas'!B5</f>
        <v>4365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1508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202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3442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112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1492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1492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377</v>
      </c>
      <c r="D76" s="423" t="s">
        <v>442</v>
      </c>
      <c r="E76" s="424">
        <f>'Limpador de vidros sem risco- D'!H140</f>
        <v>6717.54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250</v>
      </c>
      <c r="C77" s="422">
        <f>'Áreas a serem limpas'!B30</f>
        <v>377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0</v>
      </c>
      <c r="D78" s="423" t="s">
        <v>443</v>
      </c>
      <c r="E78" s="441">
        <f>'Limpador de vidros com risco- D'!H140</f>
        <v>8154.81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125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13492</v>
      </c>
      <c r="D80" s="449"/>
      <c r="E80" s="450"/>
      <c r="F80" s="451">
        <f>F61+F76+F78</f>
        <v>0</v>
      </c>
      <c r="G80" s="452">
        <f>G61+G76+G78</f>
        <v>0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46781.944097325009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6398.7166666666672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2027.6416666666667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55208.302430658347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1324999.2583358004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6353A-303E-414A-8543-BA03DBD58241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0.02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88459F3F-576B-4846-A98A-15244DF00DCA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83CA0047-BAA5-4805-9330-193DCEE94AE0}"/>
</file>

<file path=customXml/itemProps2.xml><?xml version="1.0" encoding="utf-8"?>
<ds:datastoreItem xmlns:ds="http://schemas.openxmlformats.org/officeDocument/2006/customXml" ds:itemID="{F46D7AB4-B585-4382-8A60-2A955D783317}"/>
</file>

<file path=customXml/itemProps3.xml><?xml version="1.0" encoding="utf-8"?>
<ds:datastoreItem xmlns:ds="http://schemas.openxmlformats.org/officeDocument/2006/customXml" ds:itemID="{32BF83D4-07A4-493B-A3DB-1059B3D62A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2025-11-24T11:51:08Z</dcterms:created>
  <dcterms:modified xsi:type="dcterms:W3CDTF">2025-11-24T11:51:08Z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